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gressionLineaire" sheetId="1" r:id="rId1"/>
    <sheet name="IntervalleConfiance" sheetId="2" r:id="rId2"/>
  </sheets>
  <definedNames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in" localSheetId="1" hidden="1">2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2</definedName>
    <definedName name="solver_nod" localSheetId="1" hidden="1">5000</definedName>
    <definedName name="solver_num" localSheetId="1" hidden="1">0</definedName>
    <definedName name="solver_nwt" localSheetId="1" hidden="1">1</definedName>
    <definedName name="solver_ofx" localSheetId="1" hidden="1">2</definedName>
    <definedName name="solver_opt" localSheetId="1" hidden="1">'IntervalleConfiance'!$K$26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o" localSheetId="1" hidden="1">2</definedName>
    <definedName name="solver_rep" localSheetId="1" hidden="1">2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0</definedName>
    <definedName name="solver_tim" localSheetId="1" hidden="1">100</definedName>
    <definedName name="solver_tol" localSheetId="1" hidden="1">0.0005</definedName>
    <definedName name="solver_typ" localSheetId="1" hidden="1">1</definedName>
    <definedName name="solver_val" localSheetId="1" hidden="1">0</definedName>
    <definedName name="solver_ver" localSheetId="1" hidden="1">2</definedName>
    <definedName name="Trafic">'RegressionLineaire'!$D$3:$D$7</definedName>
    <definedName name="Ventes">'RegressionLineaire'!$E$3:$E$7</definedName>
    <definedName name="_xlnm.Print_Area" localSheetId="1">'IntervalleConfiance'!$A$1:$I$39</definedName>
    <definedName name="_xlnm.Print_Area" localSheetId="0">'RegressionLineaire'!$A$1:$I$18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sz val="8"/>
            <color indexed="8"/>
            <rFont val="Nimbus Roman No9 L"/>
            <family val="1"/>
          </rPr>
          <t>(($C$9*D3+$C$10)-E3)^2</t>
        </r>
      </text>
    </comment>
    <comment ref="C9" authorId="0">
      <text>
        <r>
          <rPr>
            <sz val="8"/>
            <color indexed="8"/>
            <rFont val="Nimbus Roman No9 L"/>
            <family val="1"/>
          </rPr>
          <t>PENTE(Ventes;Trafic)</t>
        </r>
      </text>
    </comment>
    <comment ref="F9" authorId="0">
      <text>
        <r>
          <rPr>
            <sz val="8"/>
            <color indexed="8"/>
            <rFont val="Nimbus Roman No9 L"/>
            <family val="1"/>
          </rPr>
          <t>SOMME(F3:F7)</t>
        </r>
      </text>
    </comment>
    <comment ref="C10" authorId="0">
      <text>
        <r>
          <rPr>
            <sz val="8"/>
            <color indexed="8"/>
            <rFont val="Nimbus Roman No9 L"/>
            <family val="1"/>
          </rPr>
          <t>ORDONNEE.ORIGINE(Ventes;Trafic)</t>
        </r>
      </text>
    </comment>
    <comment ref="F10" authorId="0">
      <text>
        <r>
          <rPr>
            <sz val="8"/>
            <color indexed="8"/>
            <rFont val="Nimbus Roman No9 L"/>
            <family val="1"/>
          </rPr>
          <t>RACINE(F9/(5-1-1))</t>
        </r>
      </text>
    </comment>
    <comment ref="C13" authorId="0">
      <text>
        <r>
          <rPr>
            <sz val="8"/>
            <color indexed="8"/>
            <rFont val="Nimbus Roman No9 L"/>
            <family val="1"/>
          </rPr>
          <t>COEFFICIENT.DETERMINATION(Ventes;Trafic)</t>
        </r>
      </text>
    </comment>
    <comment ref="F13" authorId="0">
      <text>
        <r>
          <rPr>
            <sz val="8"/>
            <color indexed="8"/>
            <rFont val="Nimbus Roman No9 L"/>
            <family val="1"/>
          </rPr>
          <t>C9*F12+C10</t>
        </r>
      </text>
    </comment>
    <comment ref="C14" authorId="0">
      <text>
        <r>
          <rPr>
            <sz val="8"/>
            <color indexed="8"/>
            <rFont val="Nimbus Roman No9 L"/>
            <family val="1"/>
          </rPr>
          <t>COEFFICIENT.CORRELATION(Ventes;Trafic)</t>
        </r>
      </text>
    </comment>
    <comment ref="F15" authorId="0">
      <text>
        <r>
          <rPr>
            <sz val="8"/>
            <color indexed="8"/>
            <rFont val="Nimbus Roman No9 L"/>
            <family val="1"/>
          </rPr>
          <t>LOI.NORMALE.STANDARD.INVERSE(F14+((1-F14)/2))</t>
        </r>
      </text>
    </comment>
    <comment ref="F16" authorId="0">
      <text>
        <r>
          <rPr>
            <sz val="8"/>
            <color indexed="8"/>
            <rFont val="Nimbus Roman No9 L"/>
            <family val="1"/>
          </rPr>
          <t>F13-F15*F10</t>
        </r>
      </text>
    </comment>
    <comment ref="F17" authorId="0">
      <text>
        <r>
          <rPr>
            <sz val="8"/>
            <color indexed="8"/>
            <rFont val="Nimbus Roman No9 L"/>
            <family val="1"/>
          </rPr>
          <t>F13+F15*F10</t>
        </r>
      </text>
    </comment>
  </commentList>
</comments>
</file>

<file path=xl/comments2.xml><?xml version="1.0" encoding="utf-8"?>
<comments xmlns="http://schemas.openxmlformats.org/spreadsheetml/2006/main">
  <authors>
    <author/>
    <author>Moi</author>
  </authors>
  <commentList>
    <comment ref="F3" authorId="0">
      <text>
        <r>
          <rPr>
            <sz val="8"/>
            <color indexed="8"/>
            <rFont val="Nimbus Roman No9 L"/>
            <family val="1"/>
          </rPr>
          <t>(($C$9*D3+$C$10)-E3)^2</t>
        </r>
      </text>
    </comment>
    <comment ref="G3" authorId="0">
      <text>
        <r>
          <rPr>
            <sz val="8"/>
            <color indexed="8"/>
            <rFont val="Nimbus Roman No9 L"/>
            <family val="1"/>
          </rPr>
          <t>(D3-$F$10)^2</t>
        </r>
      </text>
    </comment>
    <comment ref="H7" authorId="0">
      <text>
        <r>
          <rPr>
            <sz val="8"/>
            <color indexed="8"/>
            <rFont val="Nimbus Roman No9 L"/>
            <family val="1"/>
          </rPr>
          <t>D7^2</t>
        </r>
      </text>
    </comment>
    <comment ref="C9" authorId="0">
      <text>
        <r>
          <rPr>
            <sz val="8"/>
            <color indexed="8"/>
            <rFont val="Nimbus Roman No9 L"/>
            <family val="1"/>
          </rPr>
          <t>PENTE(Ventes;Trafic)</t>
        </r>
      </text>
    </comment>
    <comment ref="F9" authorId="0">
      <text>
        <r>
          <rPr>
            <sz val="8"/>
            <color indexed="8"/>
            <rFont val="Nimbus Roman No9 L"/>
            <family val="1"/>
          </rPr>
          <t>SOMME(F3:F7)</t>
        </r>
      </text>
    </comment>
    <comment ref="C10" authorId="0">
      <text>
        <r>
          <rPr>
            <sz val="8"/>
            <color indexed="8"/>
            <rFont val="Nimbus Roman No9 L"/>
            <family val="1"/>
          </rPr>
          <t>ORDONNEE.ORIGINE(Ventes;Trafic)</t>
        </r>
      </text>
    </comment>
    <comment ref="F10" authorId="0">
      <text>
        <r>
          <rPr>
            <sz val="8"/>
            <color indexed="8"/>
            <rFont val="Nimbus Roman No9 L"/>
            <family val="1"/>
          </rPr>
          <t>MOYENNE(D3:D7)</t>
        </r>
      </text>
    </comment>
    <comment ref="F11" authorId="0">
      <text>
        <r>
          <rPr>
            <sz val="8"/>
            <color indexed="8"/>
            <rFont val="Nimbus Roman No9 L"/>
            <family val="1"/>
          </rPr>
          <t>SOMME(G3:G7)</t>
        </r>
      </text>
    </comment>
    <comment ref="F12" authorId="0">
      <text>
        <r>
          <rPr>
            <sz val="8"/>
            <color indexed="8"/>
            <rFont val="Nimbus Roman No9 L"/>
            <family val="1"/>
          </rPr>
          <t>SOMME(H3:H7)</t>
        </r>
      </text>
    </comment>
    <comment ref="C13" authorId="0">
      <text>
        <r>
          <rPr>
            <sz val="8"/>
            <color indexed="8"/>
            <rFont val="Nimbus Roman No9 L"/>
            <family val="1"/>
          </rPr>
          <t>COEFFICIENT.DETERMINATION(Ventes;Trafic)</t>
        </r>
      </text>
    </comment>
    <comment ref="C14" authorId="0">
      <text>
        <r>
          <rPr>
            <sz val="8"/>
            <color indexed="8"/>
            <rFont val="Nimbus Roman No9 L"/>
            <family val="1"/>
          </rPr>
          <t>COEFFICIENT.CORRELATION(Ventes;Trafic)</t>
        </r>
      </text>
    </comment>
    <comment ref="F14" authorId="0">
      <text>
        <r>
          <rPr>
            <sz val="8"/>
            <color indexed="8"/>
            <rFont val="Nimbus Roman No9 L"/>
            <family val="1"/>
          </rPr>
          <t>RACINE(F9/(3*F11))</t>
        </r>
      </text>
    </comment>
    <comment ref="F16" authorId="0">
      <text>
        <r>
          <rPr>
            <sz val="8"/>
            <color indexed="8"/>
            <rFont val="Nimbus Roman No9 L"/>
            <family val="1"/>
          </rPr>
          <t>LOI.STUDENT.INVERSE(1-F15;3)</t>
        </r>
      </text>
    </comment>
    <comment ref="F17" authorId="0">
      <text>
        <r>
          <rPr>
            <sz val="8"/>
            <color indexed="8"/>
            <rFont val="Nimbus Roman No9 L"/>
            <family val="1"/>
          </rPr>
          <t>C9-F16*F14</t>
        </r>
      </text>
    </comment>
    <comment ref="F18" authorId="0">
      <text>
        <r>
          <rPr>
            <sz val="8"/>
            <color indexed="8"/>
            <rFont val="Nimbus Roman No9 L"/>
            <family val="1"/>
          </rPr>
          <t>C9+F16*F14</t>
        </r>
      </text>
    </comment>
    <comment ref="F20" authorId="0">
      <text>
        <r>
          <rPr>
            <sz val="8"/>
            <color indexed="8"/>
            <rFont val="Nimbus Roman No9 L"/>
            <family val="1"/>
          </rPr>
          <t>RACINE((F9*F12)/(5*3*F11))</t>
        </r>
      </text>
    </comment>
    <comment ref="F21" authorId="0">
      <text>
        <r>
          <rPr>
            <sz val="8"/>
            <color indexed="8"/>
            <rFont val="Nimbus Roman No9 L"/>
            <family val="1"/>
          </rPr>
          <t>C10-F16*F20</t>
        </r>
      </text>
    </comment>
    <comment ref="F22" authorId="0">
      <text>
        <r>
          <rPr>
            <sz val="8"/>
            <color indexed="8"/>
            <rFont val="Nimbus Roman No9 L"/>
            <family val="1"/>
          </rPr>
          <t>C10-F16*F20</t>
        </r>
      </text>
    </comment>
    <comment ref="F25" authorId="1">
      <text>
        <r>
          <rPr>
            <sz val="8"/>
            <rFont val="Tahoma"/>
            <family val="2"/>
          </rPr>
          <t>C10+F24*C9</t>
        </r>
      </text>
    </comment>
    <comment ref="F26" authorId="1">
      <text>
        <r>
          <rPr>
            <sz val="8"/>
            <rFont val="Tahoma"/>
            <family val="2"/>
          </rPr>
          <t>F9/(5-2)</t>
        </r>
      </text>
    </comment>
    <comment ref="F27" authorId="1">
      <text>
        <r>
          <rPr>
            <sz val="8"/>
            <rFont val="Tahoma"/>
            <family val="2"/>
          </rPr>
          <t>F26*(1+(1/5)+(((F24-F10)^2)/F11))</t>
        </r>
      </text>
    </comment>
    <comment ref="F29" authorId="1">
      <text>
        <r>
          <rPr>
            <sz val="8"/>
            <rFont val="Tahoma"/>
            <family val="2"/>
          </rPr>
          <t>LOI.STUDENT.INVERSE(1-F28;5-2)</t>
        </r>
      </text>
    </comment>
    <comment ref="F30" authorId="1">
      <text>
        <r>
          <rPr>
            <sz val="8"/>
            <rFont val="Tahoma"/>
            <family val="2"/>
          </rPr>
          <t>F25-F29*RACINE(F27)</t>
        </r>
      </text>
    </comment>
    <comment ref="F31" authorId="1">
      <text>
        <r>
          <rPr>
            <sz val="8"/>
            <rFont val="Tahoma"/>
            <family val="2"/>
          </rPr>
          <t>F25+F29*RACINE(F27)</t>
        </r>
      </text>
    </comment>
    <comment ref="E35" authorId="1">
      <text>
        <r>
          <rPr>
            <sz val="8"/>
            <rFont val="Tahoma"/>
            <family val="2"/>
          </rPr>
          <t>LOI.STUDENT.INVERSE(1-F34;5-2)</t>
        </r>
      </text>
    </comment>
    <comment ref="E36" authorId="1">
      <text>
        <r>
          <rPr>
            <sz val="8"/>
            <rFont val="Tahoma"/>
            <family val="2"/>
          </rPr>
          <t>F25+F35*RACINE(F27)</t>
        </r>
      </text>
    </comment>
    <comment ref="H34" authorId="1">
      <text>
        <r>
          <rPr>
            <sz val="8"/>
            <rFont val="Tahoma"/>
            <family val="2"/>
          </rPr>
          <t>1-I33</t>
        </r>
      </text>
    </comment>
    <comment ref="H38" authorId="1">
      <text>
        <r>
          <rPr>
            <sz val="8"/>
            <rFont val="Tahoma"/>
            <family val="2"/>
          </rPr>
          <t>F25-(H37-F25)</t>
        </r>
      </text>
    </comment>
    <comment ref="H35" authorId="1">
      <text>
        <r>
          <rPr>
            <sz val="8"/>
            <rFont val="Tahoma"/>
            <family val="2"/>
          </rPr>
          <t>2*H34-1</t>
        </r>
      </text>
    </comment>
  </commentList>
</comments>
</file>

<file path=xl/sharedStrings.xml><?xml version="1.0" encoding="utf-8"?>
<sst xmlns="http://schemas.openxmlformats.org/spreadsheetml/2006/main" count="82" uniqueCount="58">
  <si>
    <t>Jour</t>
  </si>
  <si>
    <t>Trafic</t>
  </si>
  <si>
    <t>Ventes</t>
  </si>
  <si>
    <t>erreur au carré</t>
  </si>
  <si>
    <t>b1</t>
  </si>
  <si>
    <t>Somme erreur carré</t>
  </si>
  <si>
    <t>b0</t>
  </si>
  <si>
    <t>r^2</t>
  </si>
  <si>
    <t>Prévision</t>
  </si>
  <si>
    <t>r</t>
  </si>
  <si>
    <t>Intervalle de confiance</t>
  </si>
  <si>
    <t>z</t>
  </si>
  <si>
    <t>Borne inférieure</t>
  </si>
  <si>
    <t>Borne supérieure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</si>
  <si>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</si>
  <si>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</si>
  <si>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</si>
  <si>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</si>
  <si>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</si>
  <si>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</si>
  <si>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</si>
  <si>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Degré de liberté</t>
  </si>
  <si>
    <t>Somme des carrés</t>
  </si>
  <si>
    <t>Moyenne des carrés</t>
  </si>
  <si>
    <t>F</t>
  </si>
  <si>
    <t>Valeur critique de F</t>
  </si>
  <si>
    <t>Régression</t>
  </si>
  <si>
    <t>Résidus</t>
  </si>
  <si>
    <t>Total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</si>
  <si>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</si>
  <si>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</si>
  <si>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</si>
  <si>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</si>
  <si>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</si>
  <si>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</si>
  <si>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</si>
  <si>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Constante</t>
  </si>
  <si>
    <t>Variable X 1</t>
  </si>
  <si>
    <t>Ecart trafic carré</t>
  </si>
  <si>
    <t>Trafic carré</t>
  </si>
  <si>
    <t>Trafic moyen</t>
  </si>
  <si>
    <t>Somme écart trafic carré</t>
  </si>
  <si>
    <t>Somme trafic carré</t>
  </si>
  <si>
    <t>sigma b1</t>
  </si>
  <si>
    <t>t</t>
  </si>
  <si>
    <t>sigma b0</t>
  </si>
  <si>
    <t>Trafic prévu</t>
  </si>
  <si>
    <t>Ventes prévues</t>
  </si>
  <si>
    <t>Variance résiduelle</t>
  </si>
  <si>
    <t>Variance prévision</t>
  </si>
  <si>
    <t>Seuil</t>
  </si>
  <si>
    <t>Prévision minimum</t>
  </si>
  <si>
    <t>Prévision maximum</t>
  </si>
  <si>
    <t>Probabilité souhaitée</t>
  </si>
  <si>
    <t>Probabilité unilatérale</t>
  </si>
  <si>
    <t>Seuil 1</t>
  </si>
  <si>
    <t>Probabilité complémentaire</t>
  </si>
  <si>
    <t>Ecart type erreur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</si>
</sst>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0\ _€_-;\-* #,##0.0000\ _€_-;_-* \-??\ _€_-;_-@_-"/>
    <numFmt numFmtId="167" formatCode="_-* #,##0.000\ _€_-;\-* #,##0.000\ _€_-;_-* \-??\ _€_-;_-@_-"/>
    <numFmt numFmtId="168" formatCode="_-* #,##0.0\ _€_-;\-* #,##0.0\ _€_-;_-* \-??\ _€_-;_-@_-"/>
  </numFmts>
  <fonts count="6">
    <font>
      <sz val="10"/>
      <name val="Arial"/>
      <family val="2"/>
    </font>
    <font>
      <i/>
      <sz val="10"/>
      <name val="Arial"/>
      <family val="2"/>
    </font>
    <font>
      <sz val="8"/>
      <color indexed="8"/>
      <name val="Nimbus Roman No9 L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165" fontId="0" fillId="0" borderId="1" xfId="15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15" applyNumberFormat="1" applyFont="1" applyFill="1" applyBorder="1" applyAlignment="1" applyProtection="1">
      <alignment/>
      <protection/>
    </xf>
    <xf numFmtId="164" fontId="0" fillId="0" borderId="1" xfId="15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15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65" fontId="0" fillId="0" borderId="0" xfId="15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9" fontId="0" fillId="0" borderId="0" xfId="19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0" fillId="0" borderId="1" xfId="15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5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15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>
      <alignment horizontal="center" vertical="center" wrapText="1"/>
    </xf>
    <xf numFmtId="167" fontId="0" fillId="0" borderId="0" xfId="15" applyNumberFormat="1" applyFont="1" applyFill="1" applyBorder="1" applyAlignment="1" applyProtection="1">
      <alignment/>
      <protection/>
    </xf>
    <xf numFmtId="166" fontId="0" fillId="0" borderId="3" xfId="15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164" fontId="0" fillId="0" borderId="0" xfId="15" applyAlignment="1">
      <alignment/>
    </xf>
    <xf numFmtId="9" fontId="0" fillId="0" borderId="0" xfId="19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1" fillId="0" borderId="0" xfId="0" applyNumberFormat="1" applyFont="1" applyAlignment="1">
      <alignment horizontal="right"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3</xdr:row>
      <xdr:rowOff>76200</xdr:rowOff>
    </xdr:from>
    <xdr:to>
      <xdr:col>17</xdr:col>
      <xdr:colOff>571500</xdr:colOff>
      <xdr:row>3</xdr:row>
      <xdr:rowOff>76200</xdr:rowOff>
    </xdr:to>
    <xdr:sp>
      <xdr:nvSpPr>
        <xdr:cNvPr id="1" name="Line 25"/>
        <xdr:cNvSpPr>
          <a:spLocks/>
        </xdr:cNvSpPr>
      </xdr:nvSpPr>
      <xdr:spPr>
        <a:xfrm>
          <a:off x="12773025" y="8286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4</xdr:row>
      <xdr:rowOff>133350</xdr:rowOff>
    </xdr:from>
    <xdr:to>
      <xdr:col>17</xdr:col>
      <xdr:colOff>600075</xdr:colOff>
      <xdr:row>4</xdr:row>
      <xdr:rowOff>133350</xdr:rowOff>
    </xdr:to>
    <xdr:sp>
      <xdr:nvSpPr>
        <xdr:cNvPr id="2" name="Line 26"/>
        <xdr:cNvSpPr>
          <a:spLocks/>
        </xdr:cNvSpPr>
      </xdr:nvSpPr>
      <xdr:spPr>
        <a:xfrm>
          <a:off x="12801600" y="104775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4.00390625" style="0" customWidth="1"/>
    <col min="3" max="3" width="9.28125" style="0" customWidth="1"/>
    <col min="6" max="6" width="14.00390625" style="0" customWidth="1"/>
    <col min="7" max="7" width="13.57421875" style="0" customWidth="1"/>
    <col min="9" max="9" width="5.7109375" style="0" customWidth="1"/>
  </cols>
  <sheetData>
    <row r="2" spans="3:6" ht="12.75" customHeight="1">
      <c r="C2" s="1" t="s">
        <v>0</v>
      </c>
      <c r="D2" s="2" t="s">
        <v>1</v>
      </c>
      <c r="E2" s="2" t="s">
        <v>2</v>
      </c>
      <c r="F2" s="3" t="s">
        <v>3</v>
      </c>
    </row>
    <row r="3" spans="3:17" ht="12.75">
      <c r="C3" s="4">
        <v>1</v>
      </c>
      <c r="D3" s="4">
        <v>500</v>
      </c>
      <c r="E3" s="4">
        <v>440</v>
      </c>
      <c r="F3" s="5">
        <f>(($C$9*D3+$C$10)-E3)^2</f>
        <v>264.0625</v>
      </c>
      <c r="L3" s="6"/>
      <c r="M3" s="6"/>
      <c r="O3" s="7"/>
      <c r="P3" s="8"/>
      <c r="Q3" s="7"/>
    </row>
    <row r="4" spans="3:17" ht="12.75">
      <c r="C4" s="4">
        <v>2</v>
      </c>
      <c r="D4" s="4">
        <v>600</v>
      </c>
      <c r="E4" s="4">
        <v>460</v>
      </c>
      <c r="F4" s="5">
        <f>(($C$9*D4+$C$10)-E4)^2</f>
        <v>76.5625</v>
      </c>
      <c r="L4" s="6"/>
      <c r="M4" s="6"/>
      <c r="O4" s="7"/>
      <c r="P4" s="8"/>
      <c r="Q4" s="7"/>
    </row>
    <row r="5" spans="3:17" ht="12.75">
      <c r="C5" s="4">
        <v>3</v>
      </c>
      <c r="D5" s="4">
        <v>400</v>
      </c>
      <c r="E5" s="4">
        <v>380</v>
      </c>
      <c r="F5" s="5">
        <f>(($C$9*D5+$C$10)-E5)^2</f>
        <v>264.0625</v>
      </c>
      <c r="L5" s="6"/>
      <c r="M5" s="6"/>
      <c r="O5" s="7"/>
      <c r="P5" s="8"/>
      <c r="Q5" s="7"/>
    </row>
    <row r="6" spans="3:17" ht="12.75">
      <c r="C6" s="4">
        <v>4</v>
      </c>
      <c r="D6" s="4">
        <v>750</v>
      </c>
      <c r="E6" s="4">
        <v>490</v>
      </c>
      <c r="F6" s="5">
        <f>(($C$9*D6+$C$10)-E6)^2</f>
        <v>6.25</v>
      </c>
      <c r="L6" s="6"/>
      <c r="M6" s="6"/>
      <c r="O6" s="7"/>
      <c r="P6" s="8"/>
      <c r="Q6" s="7"/>
    </row>
    <row r="7" spans="3:17" ht="12.75">
      <c r="C7" s="4">
        <v>5</v>
      </c>
      <c r="D7" s="4">
        <v>800</v>
      </c>
      <c r="E7" s="4">
        <v>500</v>
      </c>
      <c r="F7" s="5">
        <f>(($C$9*D7+$C$10)-E7)^2</f>
        <v>39.0625</v>
      </c>
      <c r="L7" s="6"/>
      <c r="M7" s="6"/>
      <c r="O7" s="7"/>
      <c r="P7" s="8"/>
      <c r="Q7" s="7"/>
    </row>
    <row r="8" spans="12:17" ht="12.75">
      <c r="L8" s="6"/>
      <c r="M8" s="6"/>
      <c r="Q8" s="7"/>
    </row>
    <row r="9" spans="2:17" ht="12.75">
      <c r="B9" s="9" t="s">
        <v>4</v>
      </c>
      <c r="C9" s="27">
        <f>SLOPE(Ventes,Trafic)</f>
        <v>0.275</v>
      </c>
      <c r="E9" s="11" t="s">
        <v>5</v>
      </c>
      <c r="F9" s="10">
        <f>SUM(F3:F7)</f>
        <v>650</v>
      </c>
      <c r="L9" s="6"/>
      <c r="M9" s="6"/>
      <c r="Q9" s="7"/>
    </row>
    <row r="10" spans="2:6" ht="12.75">
      <c r="B10" s="9" t="s">
        <v>6</v>
      </c>
      <c r="C10" s="10">
        <f>INTERCEPT(Ventes,Trafic)</f>
        <v>286.25</v>
      </c>
      <c r="E10" s="11" t="s">
        <v>57</v>
      </c>
      <c r="F10" s="10">
        <f>SQRT(F9/(5-1-1))</f>
        <v>14.719601443879744</v>
      </c>
    </row>
    <row r="11" spans="2:6" ht="12.75">
      <c r="B11" s="9"/>
      <c r="C11" s="10"/>
      <c r="E11" s="11"/>
      <c r="F11" s="10"/>
    </row>
    <row r="12" spans="2:6" ht="12.75">
      <c r="B12" s="9"/>
      <c r="C12" s="10"/>
      <c r="E12" s="11" t="s">
        <v>1</v>
      </c>
      <c r="F12" s="12">
        <v>1000</v>
      </c>
    </row>
    <row r="13" spans="2:6" ht="12.75">
      <c r="B13" s="9" t="s">
        <v>7</v>
      </c>
      <c r="C13" s="10">
        <f>RSQ(Ventes,Trafic)</f>
        <v>0.9287280701754383</v>
      </c>
      <c r="E13" s="11" t="s">
        <v>8</v>
      </c>
      <c r="F13" s="10">
        <f>C9*F12+C10</f>
        <v>561.25</v>
      </c>
    </row>
    <row r="14" spans="2:6" ht="12.75">
      <c r="B14" s="13" t="s">
        <v>9</v>
      </c>
      <c r="C14" s="10">
        <f>CORREL(Ventes,Trafic)</f>
        <v>0.9637053855693857</v>
      </c>
      <c r="E14" s="11" t="s">
        <v>10</v>
      </c>
      <c r="F14" s="14">
        <v>0.95</v>
      </c>
    </row>
    <row r="15" spans="5:6" ht="12.75">
      <c r="E15" s="15" t="s">
        <v>11</v>
      </c>
      <c r="F15" s="10">
        <f>NORMSINV(F14+((1-F14)/2))</f>
        <v>1.959963984540054</v>
      </c>
    </row>
    <row r="16" spans="5:6" ht="12.75">
      <c r="E16" s="11" t="s">
        <v>12</v>
      </c>
      <c r="F16" s="6">
        <f>F13-F15*F10</f>
        <v>532.4001113032119</v>
      </c>
    </row>
    <row r="17" spans="5:6" ht="12.75">
      <c r="E17" s="11" t="s">
        <v>13</v>
      </c>
      <c r="F17" s="6">
        <f>F13+F15*F10</f>
        <v>590.0998886967881</v>
      </c>
    </row>
    <row r="21" ht="12.75">
      <c r="E21" s="8"/>
    </row>
    <row r="22" ht="12.75">
      <c r="E22" s="8"/>
    </row>
    <row r="23" ht="12.75">
      <c r="E23" s="8"/>
    </row>
    <row r="24" ht="12.75">
      <c r="E24" s="8"/>
    </row>
  </sheetData>
  <printOptions headings="1"/>
  <pageMargins left="0.7479166666666667" right="0.7479166666666667" top="0.9840277777777777" bottom="0.9840277777777777" header="0.5118055555555555" footer="0.5118055555555555"/>
  <pageSetup cellComments="atEnd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4.00390625" style="0" customWidth="1"/>
    <col min="3" max="3" width="9.28125" style="0" customWidth="1"/>
    <col min="4" max="4" width="14.28125" style="0" customWidth="1"/>
    <col min="6" max="6" width="11.57421875" style="0" customWidth="1"/>
    <col min="7" max="7" width="13.57421875" style="0" customWidth="1"/>
    <col min="9" max="9" width="14.00390625" style="0" customWidth="1"/>
    <col min="12" max="12" width="15.421875" style="0" bestFit="1" customWidth="1"/>
  </cols>
  <sheetData>
    <row r="1" ht="21" customHeight="1"/>
    <row r="2" spans="3:8" ht="25.5" customHeight="1">
      <c r="C2" s="19" t="s">
        <v>0</v>
      </c>
      <c r="D2" s="20" t="s">
        <v>1</v>
      </c>
      <c r="E2" s="20" t="s">
        <v>2</v>
      </c>
      <c r="F2" s="21" t="s">
        <v>3</v>
      </c>
      <c r="G2" s="21" t="s">
        <v>38</v>
      </c>
      <c r="H2" s="22" t="s">
        <v>39</v>
      </c>
    </row>
    <row r="3" spans="3:17" ht="12.75">
      <c r="C3" s="4">
        <v>1</v>
      </c>
      <c r="D3" s="4">
        <v>500</v>
      </c>
      <c r="E3" s="4">
        <v>440</v>
      </c>
      <c r="F3" s="5">
        <f>(($C$9*D3+$C$10)-E3)^2</f>
        <v>264.0625</v>
      </c>
      <c r="G3" s="4">
        <f>(D3-$F$10)^2</f>
        <v>12100</v>
      </c>
      <c r="H3" s="23">
        <f>D3^2</f>
        <v>250000</v>
      </c>
      <c r="L3" s="6"/>
      <c r="M3" s="6"/>
      <c r="O3" s="7"/>
      <c r="P3" s="8"/>
      <c r="Q3" s="7"/>
    </row>
    <row r="4" spans="3:17" ht="12.75">
      <c r="C4" s="4">
        <v>2</v>
      </c>
      <c r="D4" s="4">
        <v>600</v>
      </c>
      <c r="E4" s="4">
        <v>460</v>
      </c>
      <c r="F4" s="5">
        <f>(($C$9*D4+$C$10)-E4)^2</f>
        <v>76.5625</v>
      </c>
      <c r="G4" s="4">
        <f>(D4-$F$10)^2</f>
        <v>100</v>
      </c>
      <c r="H4" s="23">
        <f>D4^2</f>
        <v>360000</v>
      </c>
      <c r="L4" s="6"/>
      <c r="M4" s="6"/>
      <c r="O4" s="7"/>
      <c r="P4" s="8"/>
      <c r="Q4" s="7"/>
    </row>
    <row r="5" spans="3:17" ht="12.75">
      <c r="C5" s="4">
        <v>3</v>
      </c>
      <c r="D5" s="4">
        <v>400</v>
      </c>
      <c r="E5" s="4">
        <v>380</v>
      </c>
      <c r="F5" s="5">
        <f>(($C$9*D5+$C$10)-E5)^2</f>
        <v>264.0625</v>
      </c>
      <c r="G5" s="4">
        <f>(D5-$F$10)^2</f>
        <v>44100</v>
      </c>
      <c r="H5" s="23">
        <f>D5^2</f>
        <v>160000</v>
      </c>
      <c r="L5" s="6"/>
      <c r="M5" s="6"/>
      <c r="O5" s="7"/>
      <c r="P5" s="8"/>
      <c r="Q5" s="7"/>
    </row>
    <row r="6" spans="3:17" ht="12.75">
      <c r="C6" s="4">
        <v>4</v>
      </c>
      <c r="D6" s="4">
        <v>750</v>
      </c>
      <c r="E6" s="4">
        <v>490</v>
      </c>
      <c r="F6" s="5">
        <f>(($C$9*D6+$C$10)-E6)^2</f>
        <v>6.25</v>
      </c>
      <c r="G6" s="4">
        <f>(D6-$F$10)^2</f>
        <v>19600</v>
      </c>
      <c r="H6" s="23">
        <f>D6^2</f>
        <v>562500</v>
      </c>
      <c r="L6" s="6"/>
      <c r="M6" s="6"/>
      <c r="O6" s="7"/>
      <c r="P6" s="8"/>
      <c r="Q6" s="7"/>
    </row>
    <row r="7" spans="3:17" ht="12.75">
      <c r="C7" s="4">
        <v>5</v>
      </c>
      <c r="D7" s="4">
        <v>800</v>
      </c>
      <c r="E7" s="4">
        <v>500</v>
      </c>
      <c r="F7" s="5">
        <f>(($C$9*D7+$C$10)-E7)^2</f>
        <v>39.0625</v>
      </c>
      <c r="G7" s="4">
        <f>(D7-$F$10)^2</f>
        <v>36100</v>
      </c>
      <c r="H7" s="23">
        <f>D7^2</f>
        <v>640000</v>
      </c>
      <c r="L7" s="6"/>
      <c r="M7" s="6"/>
      <c r="O7" s="7"/>
      <c r="P7" s="8"/>
      <c r="Q7" s="7"/>
    </row>
    <row r="8" spans="12:17" ht="12.75">
      <c r="L8" s="6"/>
      <c r="M8" s="6"/>
      <c r="Q8" s="7"/>
    </row>
    <row r="9" spans="2:17" ht="12.75">
      <c r="B9" s="9" t="s">
        <v>4</v>
      </c>
      <c r="C9" s="10">
        <f>SLOPE(E3:E7,D3:D7)</f>
        <v>0.275</v>
      </c>
      <c r="E9" s="11" t="s">
        <v>5</v>
      </c>
      <c r="F9" s="10">
        <f>SUM(F3:F7)</f>
        <v>650</v>
      </c>
      <c r="L9" s="6"/>
      <c r="M9" s="6"/>
      <c r="Q9" s="7"/>
    </row>
    <row r="10" spans="2:6" ht="12.75">
      <c r="B10" s="9" t="s">
        <v>6</v>
      </c>
      <c r="C10" s="10">
        <f>INTERCEPT(E3:E7,D3:D7)</f>
        <v>286.25</v>
      </c>
      <c r="E10" s="11" t="s">
        <v>40</v>
      </c>
      <c r="F10" s="10">
        <f>AVERAGE(D3:D7)</f>
        <v>610</v>
      </c>
    </row>
    <row r="11" spans="2:6" ht="12.75">
      <c r="B11" s="9"/>
      <c r="C11" s="10"/>
      <c r="E11" s="11" t="s">
        <v>41</v>
      </c>
      <c r="F11" s="12">
        <f>SUM(G3:G7)</f>
        <v>112000</v>
      </c>
    </row>
    <row r="12" spans="2:6" ht="12.75">
      <c r="B12" s="9"/>
      <c r="C12" s="10"/>
      <c r="E12" s="24" t="s">
        <v>42</v>
      </c>
      <c r="F12" s="7">
        <f>SUM(H3:H7)</f>
        <v>1972500</v>
      </c>
    </row>
    <row r="13" spans="2:3" ht="12.75">
      <c r="B13" s="9" t="s">
        <v>7</v>
      </c>
      <c r="C13" s="10">
        <f>RSQ(Ventes,Trafic)</f>
        <v>0.9287280701754383</v>
      </c>
    </row>
    <row r="14" spans="2:6" ht="12.75">
      <c r="B14" s="13" t="s">
        <v>9</v>
      </c>
      <c r="C14" s="10">
        <f>CORREL(Ventes,Trafic)</f>
        <v>0.9637053855693857</v>
      </c>
      <c r="E14" s="11" t="s">
        <v>43</v>
      </c>
      <c r="F14" s="25">
        <f>SQRT(F9/(3*F11))</f>
        <v>0.0439832219093123</v>
      </c>
    </row>
    <row r="15" spans="5:6" ht="12.75">
      <c r="E15" s="11" t="s">
        <v>10</v>
      </c>
      <c r="F15" s="14">
        <v>0.95</v>
      </c>
    </row>
    <row r="16" spans="5:6" ht="12.75">
      <c r="E16" s="15" t="s">
        <v>44</v>
      </c>
      <c r="F16" s="10">
        <f>TINV(1-F15,3)</f>
        <v>3.182446304886878</v>
      </c>
    </row>
    <row r="17" spans="5:6" ht="12.75">
      <c r="E17" s="11" t="s">
        <v>12</v>
      </c>
      <c r="F17" s="6">
        <f>C9-F16*F14</f>
        <v>0.1350257579576895</v>
      </c>
    </row>
    <row r="18" spans="5:6" ht="12.75">
      <c r="E18" s="11" t="s">
        <v>13</v>
      </c>
      <c r="F18" s="6">
        <f>C9+F16*F14</f>
        <v>0.41497424204231054</v>
      </c>
    </row>
    <row r="20" spans="5:6" ht="12.75">
      <c r="E20" s="11" t="s">
        <v>45</v>
      </c>
      <c r="F20" s="10">
        <f>SQRT((F9*F12)/(5*3*F11))</f>
        <v>27.62552520509145</v>
      </c>
    </row>
    <row r="21" spans="5:11" ht="12.75">
      <c r="E21" s="11" t="s">
        <v>12</v>
      </c>
      <c r="F21" s="6">
        <f>C10-F16*F20</f>
        <v>198.3332493904974</v>
      </c>
      <c r="J21" s="12"/>
      <c r="K21" s="12"/>
    </row>
    <row r="22" spans="5:11" ht="12.75">
      <c r="E22" s="11" t="s">
        <v>13</v>
      </c>
      <c r="F22" s="6">
        <f>C10+F16*F20</f>
        <v>374.1667506095026</v>
      </c>
      <c r="J22" s="12"/>
      <c r="K22" s="12"/>
    </row>
    <row r="23" spans="10:11" ht="12.75">
      <c r="J23" s="12"/>
      <c r="K23" s="12"/>
    </row>
    <row r="24" spans="5:11" ht="12.75">
      <c r="E24" s="29" t="s">
        <v>46</v>
      </c>
      <c r="F24" s="32">
        <v>1000</v>
      </c>
      <c r="J24" s="12"/>
      <c r="K24" s="12"/>
    </row>
    <row r="25" spans="5:11" ht="12.75">
      <c r="E25" s="11" t="s">
        <v>47</v>
      </c>
      <c r="F25" s="30">
        <f>C10+F24*C9</f>
        <v>561.25</v>
      </c>
      <c r="J25" s="12"/>
      <c r="K25" s="12"/>
    </row>
    <row r="26" spans="5:11" ht="12.75">
      <c r="E26" s="11" t="s">
        <v>48</v>
      </c>
      <c r="F26" s="30">
        <f>F9/(5-2)</f>
        <v>216.66666666666666</v>
      </c>
      <c r="J26" s="12"/>
      <c r="K26" s="12"/>
    </row>
    <row r="27" spans="5:11" ht="12.75">
      <c r="E27" s="11" t="s">
        <v>49</v>
      </c>
      <c r="F27" s="30">
        <f>F26*(1+(1/5)+(((F24-F10)^2)/F11))</f>
        <v>554.2410714285714</v>
      </c>
      <c r="J27" s="12"/>
      <c r="K27" s="12"/>
    </row>
    <row r="28" spans="5:11" ht="12.75">
      <c r="E28" s="29" t="s">
        <v>50</v>
      </c>
      <c r="F28" s="31">
        <v>0.95</v>
      </c>
      <c r="J28" s="12"/>
      <c r="K28" s="12"/>
    </row>
    <row r="29" spans="5:11" ht="12.75">
      <c r="E29" s="15" t="s">
        <v>44</v>
      </c>
      <c r="F29" s="30">
        <f>TINV(1-F28,5-2)</f>
        <v>3.182446304886878</v>
      </c>
      <c r="J29" s="12"/>
      <c r="K29" s="12"/>
    </row>
    <row r="30" spans="5:11" ht="12.75">
      <c r="E30" s="29" t="s">
        <v>51</v>
      </c>
      <c r="F30" s="30">
        <f>F25-F29*SQRT(F27)</f>
        <v>486.3278144558036</v>
      </c>
      <c r="J30" s="12"/>
      <c r="K30" s="12"/>
    </row>
    <row r="31" spans="5:12" ht="12.75">
      <c r="E31" s="29" t="s">
        <v>52</v>
      </c>
      <c r="F31" s="30">
        <f>F25+F29*SQRT(F27)</f>
        <v>636.1721855441964</v>
      </c>
      <c r="L31" s="31"/>
    </row>
    <row r="32" spans="5:12" ht="12.75">
      <c r="E32" s="8"/>
      <c r="L32" s="30"/>
    </row>
    <row r="33" spans="4:13" ht="12.75">
      <c r="D33" s="34" t="s">
        <v>53</v>
      </c>
      <c r="E33" s="35">
        <v>0.95</v>
      </c>
      <c r="G33" s="34" t="s">
        <v>53</v>
      </c>
      <c r="H33" s="35">
        <v>0.05</v>
      </c>
      <c r="M33" s="30"/>
    </row>
    <row r="34" spans="4:13" ht="12.75">
      <c r="D34" s="34" t="s">
        <v>54</v>
      </c>
      <c r="E34" s="31">
        <f>2*E33-1</f>
        <v>0.8999999999999999</v>
      </c>
      <c r="G34" s="29" t="s">
        <v>56</v>
      </c>
      <c r="H34" s="35">
        <f>1-H33</f>
        <v>0.95</v>
      </c>
      <c r="M34" s="33"/>
    </row>
    <row r="35" spans="4:8" ht="12.75">
      <c r="D35" s="36" t="s">
        <v>44</v>
      </c>
      <c r="E35" s="30">
        <f>TINV(1-E34,5-2)</f>
        <v>2.353363434533132</v>
      </c>
      <c r="G35" s="34" t="s">
        <v>54</v>
      </c>
      <c r="H35" s="31">
        <f>2*H34-1</f>
        <v>0.8999999999999999</v>
      </c>
    </row>
    <row r="36" spans="4:8" ht="12.75">
      <c r="D36" s="34" t="s">
        <v>50</v>
      </c>
      <c r="E36" s="33">
        <f>F25+E35*SQRT(F27)</f>
        <v>616.6536470699498</v>
      </c>
      <c r="G36" s="36" t="s">
        <v>44</v>
      </c>
      <c r="H36" s="30">
        <f>TINV(1-H35,5-2)</f>
        <v>2.353363434533132</v>
      </c>
    </row>
    <row r="37" spans="7:8" ht="12.75">
      <c r="G37" s="34" t="s">
        <v>55</v>
      </c>
      <c r="H37" s="33">
        <f>F25+H36*SQRT(F27)</f>
        <v>616.6536470699498</v>
      </c>
    </row>
    <row r="38" spans="7:8" ht="12.75">
      <c r="G38" s="34" t="s">
        <v>50</v>
      </c>
      <c r="H38" s="33">
        <f>F25-(H37-F25)</f>
        <v>505.8463529300502</v>
      </c>
    </row>
    <row r="47" ht="12.75">
      <c r="C47" t="s">
        <v>14</v>
      </c>
    </row>
    <row r="49" spans="3:4" ht="12.75">
      <c r="C49" s="37" t="s">
        <v>15</v>
      </c>
      <c r="D49" s="37"/>
    </row>
    <row r="50" spans="3:4" ht="12.75">
      <c r="C50" s="17" t="s">
        <v>16</v>
      </c>
      <c r="D50" s="17">
        <v>0.9637053855693858</v>
      </c>
    </row>
    <row r="51" spans="3:4" ht="12.75">
      <c r="C51" s="17" t="s">
        <v>17</v>
      </c>
      <c r="D51" s="17">
        <v>0.9287280701754386</v>
      </c>
    </row>
    <row r="52" spans="3:4" ht="12.75">
      <c r="C52" s="17" t="s">
        <v>17</v>
      </c>
      <c r="D52" s="17">
        <v>0.9049707602339181</v>
      </c>
    </row>
    <row r="53" spans="3:4" ht="12.75">
      <c r="C53" s="17" t="s">
        <v>18</v>
      </c>
      <c r="D53" s="17">
        <v>14.719601443879746</v>
      </c>
    </row>
    <row r="54" spans="3:4" ht="12.75">
      <c r="C54" s="18" t="s">
        <v>19</v>
      </c>
      <c r="D54" s="18">
        <v>5</v>
      </c>
    </row>
    <row r="56" ht="12.75">
      <c r="C56" t="s">
        <v>20</v>
      </c>
    </row>
    <row r="57" spans="3:8" ht="38.25">
      <c r="C57" s="16"/>
      <c r="D57" s="26" t="s">
        <v>21</v>
      </c>
      <c r="E57" s="26" t="s">
        <v>22</v>
      </c>
      <c r="F57" s="26" t="s">
        <v>23</v>
      </c>
      <c r="G57" s="26" t="s">
        <v>24</v>
      </c>
      <c r="H57" s="26" t="s">
        <v>25</v>
      </c>
    </row>
    <row r="58" spans="3:8" ht="12.75">
      <c r="C58" s="17" t="s">
        <v>26</v>
      </c>
      <c r="D58" s="17">
        <v>1</v>
      </c>
      <c r="E58" s="17">
        <v>8470</v>
      </c>
      <c r="F58" s="10">
        <v>8470</v>
      </c>
      <c r="G58" s="27">
        <v>39.092307692307685</v>
      </c>
      <c r="H58" s="27">
        <v>0.008255027740077423</v>
      </c>
    </row>
    <row r="59" spans="3:8" ht="12.75">
      <c r="C59" s="17" t="s">
        <v>27</v>
      </c>
      <c r="D59" s="17">
        <v>3</v>
      </c>
      <c r="E59" s="17">
        <v>650</v>
      </c>
      <c r="F59" s="10">
        <v>216.6666666666667</v>
      </c>
      <c r="G59" s="17"/>
      <c r="H59" s="17"/>
    </row>
    <row r="60" spans="3:8" ht="12.75">
      <c r="C60" s="18" t="s">
        <v>28</v>
      </c>
      <c r="D60" s="18">
        <v>4</v>
      </c>
      <c r="E60" s="18">
        <v>9120</v>
      </c>
      <c r="F60" s="18"/>
      <c r="G60" s="18"/>
      <c r="H60" s="18"/>
    </row>
    <row r="62" spans="3:11" ht="76.5">
      <c r="C62" s="16"/>
      <c r="D62" s="26" t="s">
        <v>29</v>
      </c>
      <c r="E62" s="26" t="s">
        <v>18</v>
      </c>
      <c r="F62" s="26" t="s">
        <v>30</v>
      </c>
      <c r="G62" s="26" t="s">
        <v>31</v>
      </c>
      <c r="H62" s="26" t="s">
        <v>32</v>
      </c>
      <c r="I62" s="26" t="s">
        <v>33</v>
      </c>
      <c r="J62" s="26" t="s">
        <v>34</v>
      </c>
      <c r="K62" s="26" t="s">
        <v>35</v>
      </c>
    </row>
    <row r="63" spans="3:11" ht="12.75">
      <c r="C63" s="17" t="s">
        <v>36</v>
      </c>
      <c r="D63" s="25">
        <v>286.25</v>
      </c>
      <c r="E63" s="25">
        <v>27.62552520509145</v>
      </c>
      <c r="F63" s="25">
        <v>10.361793952327952</v>
      </c>
      <c r="G63" s="25">
        <v>0.0019177519889655506</v>
      </c>
      <c r="H63" s="25">
        <v>198.33324939049731</v>
      </c>
      <c r="I63" s="25">
        <v>374.1667506095027</v>
      </c>
      <c r="J63" s="25">
        <v>198.33324939049731</v>
      </c>
      <c r="K63" s="25">
        <v>374.1667506095027</v>
      </c>
    </row>
    <row r="64" spans="3:11" ht="12.75">
      <c r="C64" s="18" t="s">
        <v>37</v>
      </c>
      <c r="D64" s="28">
        <v>0.275</v>
      </c>
      <c r="E64" s="28">
        <v>0.0439832219093123</v>
      </c>
      <c r="F64" s="28">
        <v>6.252384160646856</v>
      </c>
      <c r="G64" s="28">
        <v>0.008255027740077428</v>
      </c>
      <c r="H64" s="28">
        <v>0.1350257579576894</v>
      </c>
      <c r="I64" s="28">
        <v>0.41497424204231065</v>
      </c>
      <c r="J64" s="28">
        <v>0.1350257579576894</v>
      </c>
      <c r="K64" s="28">
        <v>0.41497424204231065</v>
      </c>
    </row>
  </sheetData>
  <mergeCells count="1">
    <mergeCell ref="C49:D49"/>
  </mergeCells>
  <printOptions headings="1"/>
  <pageMargins left="0.7479166666666667" right="0.7479166666666667" top="0.9840277777777777" bottom="0.9840277777777777" header="0.5118055555555555" footer="0.5118055555555555"/>
  <pageSetup cellComments="asDisplayed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2007-06-16T15:24:15Z</cp:lastPrinted>
  <dcterms:created xsi:type="dcterms:W3CDTF">2008-12-05T15:23:23Z</dcterms:created>
  <dcterms:modified xsi:type="dcterms:W3CDTF">2009-10-13T05:50:03Z</dcterms:modified>
  <cp:category/>
  <cp:version/>
  <cp:contentType/>
  <cp:contentStatus/>
</cp:coreProperties>
</file>